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lavaldti.sharepoint.com/sites/QuantificationGESULaval/Documents partages/General/Base de données/"/>
    </mc:Choice>
  </mc:AlternateContent>
  <xr:revisionPtr revIDLastSave="262" documentId="11_F6599261FCD209505F1CFD485156B4018A2E55FC" xr6:coauthVersionLast="47" xr6:coauthVersionMax="47" xr10:uidLastSave="{44675951-5E39-4C19-8338-2C7403CC8A9F}"/>
  <bookViews>
    <workbookView xWindow="57480" yWindow="-120" windowWidth="29040" windowHeight="15840" xr2:uid="{00000000-000D-0000-FFFF-FFFF00000000}"/>
  </bookViews>
  <sheets>
    <sheet name="Calculateur-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L27" i="1"/>
  <c r="F27" i="1"/>
  <c r="R24" i="1"/>
  <c r="S24" i="1" s="1"/>
  <c r="B41" i="1"/>
  <c r="F24" i="1" s="1"/>
  <c r="G24" i="1" s="1"/>
  <c r="R22" i="1" l="1"/>
  <c r="S22" i="1" s="1"/>
  <c r="L21" i="1"/>
  <c r="M21" i="1" s="1"/>
  <c r="R21" i="1"/>
  <c r="S21" i="1" s="1"/>
  <c r="R23" i="1"/>
  <c r="S23" i="1" s="1"/>
  <c r="S27" i="1"/>
  <c r="R26" i="1"/>
  <c r="S26" i="1" s="1"/>
  <c r="R25" i="1"/>
  <c r="S25" i="1" s="1"/>
  <c r="F21" i="1"/>
  <c r="G21" i="1" s="1"/>
  <c r="M27" i="1"/>
  <c r="L26" i="1"/>
  <c r="M26" i="1" s="1"/>
  <c r="L25" i="1"/>
  <c r="M25" i="1" s="1"/>
  <c r="L24" i="1"/>
  <c r="M24" i="1" s="1"/>
  <c r="L23" i="1"/>
  <c r="M23" i="1" s="1"/>
  <c r="L22" i="1"/>
  <c r="M22" i="1" s="1"/>
  <c r="R12" i="1"/>
  <c r="S12" i="1" s="1"/>
  <c r="F12" i="1"/>
  <c r="G12" i="1" s="1"/>
  <c r="F22" i="1"/>
  <c r="G22" i="1" s="1"/>
  <c r="F9" i="1"/>
  <c r="G9" i="1" s="1"/>
  <c r="L8" i="1"/>
  <c r="M8" i="1" s="1"/>
  <c r="L9" i="1"/>
  <c r="M9" i="1" s="1"/>
  <c r="R11" i="1"/>
  <c r="S11" i="1" s="1"/>
  <c r="F23" i="1"/>
  <c r="G23" i="1" s="1"/>
  <c r="L12" i="1"/>
  <c r="M12" i="1" s="1"/>
  <c r="R10" i="1"/>
  <c r="S10" i="1" s="1"/>
  <c r="F8" i="1"/>
  <c r="G8" i="1" s="1"/>
  <c r="L11" i="1"/>
  <c r="M11" i="1" s="1"/>
  <c r="R9" i="1"/>
  <c r="S9" i="1" s="1"/>
  <c r="F13" i="1"/>
  <c r="G13" i="1" s="1"/>
  <c r="L10" i="1"/>
  <c r="M10" i="1" s="1"/>
  <c r="G27" i="1"/>
  <c r="F26" i="1"/>
  <c r="G26" i="1" s="1"/>
  <c r="F11" i="1"/>
  <c r="G11" i="1" s="1"/>
  <c r="R8" i="1"/>
  <c r="S8" i="1" s="1"/>
  <c r="F25" i="1"/>
  <c r="G25" i="1" s="1"/>
  <c r="L13" i="1"/>
  <c r="M13" i="1" s="1"/>
  <c r="F10" i="1"/>
  <c r="G10" i="1" s="1"/>
  <c r="R13" i="1"/>
  <c r="S13" i="1" s="1"/>
</calcChain>
</file>

<file path=xl/sharedStrings.xml><?xml version="1.0" encoding="utf-8"?>
<sst xmlns="http://schemas.openxmlformats.org/spreadsheetml/2006/main" count="73" uniqueCount="42">
  <si>
    <t>kg CO2 / passenger-mile</t>
  </si>
  <si>
    <t>g CH4 / passenger-mile</t>
  </si>
  <si>
    <t>g N2O / passenger-mile</t>
  </si>
  <si>
    <t>tCO2eq / passenger-KM</t>
  </si>
  <si>
    <t>EPA 2018</t>
  </si>
  <si>
    <t>EPA 2020</t>
  </si>
  <si>
    <t>EPA 2021</t>
  </si>
  <si>
    <t>EPA 2022</t>
  </si>
  <si>
    <t>EPA 2023</t>
  </si>
  <si>
    <t>CO2</t>
  </si>
  <si>
    <t>CH4</t>
  </si>
  <si>
    <t>N2O</t>
  </si>
  <si>
    <t>2018 (NIR 2020)</t>
  </si>
  <si>
    <t>2019 (NIR 2021)</t>
  </si>
  <si>
    <t>2020 (NIR 2022)</t>
  </si>
  <si>
    <t>2021 (NIR 2023)</t>
  </si>
  <si>
    <t>IPCC AR6</t>
  </si>
  <si>
    <t>kg CO2 / vehicule-mile</t>
  </si>
  <si>
    <t>g CH4 / vehicule-mile</t>
  </si>
  <si>
    <t>g N2O / vehicule-mile</t>
  </si>
  <si>
    <t>tCO2eq / vehicule-KM</t>
  </si>
  <si>
    <t>Mile to KM</t>
  </si>
  <si>
    <t>Source</t>
  </si>
  <si>
    <t>tCO2eq / passenger-km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</si>
  <si>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(tCO2éq.)</t>
    </r>
  </si>
  <si>
    <t>EPA 2019</t>
  </si>
  <si>
    <t>EPA 2024</t>
  </si>
  <si>
    <t>Tableau 1. Déplacements terrestres</t>
  </si>
  <si>
    <t>CALCULATEUR ULAVAL</t>
  </si>
  <si>
    <t>AUTO</t>
  </si>
  <si>
    <t>AUTOBUS</t>
  </si>
  <si>
    <t>TRAIN</t>
  </si>
  <si>
    <t>Instruction : Entrer la distance TOTALE parcourue (aller-retour) dans la case blanche appropriée, selon le moyen de transport. Le résultat apparaitra en gras dans la colonne TOTAL. À titre informatif, les émissions de GES sont calculées en tonnes d'équivalent de CO2.</t>
  </si>
  <si>
    <r>
      <t xml:space="preserve">Tableau 2. Déplacements en AVION - </t>
    </r>
    <r>
      <rPr>
        <b/>
        <sz val="11"/>
        <color rgb="FFFF0000"/>
        <rFont val="Calibri"/>
        <family val="2"/>
        <scheme val="minor"/>
      </rPr>
      <t>AVEC FORÇAGE RADIATIF (multiple de 1,7 sur CO2)</t>
    </r>
  </si>
  <si>
    <t>Tableau 3. Valeurs Potentiel de réchauffement climatique sur 100 ans (100 Year GWP)</t>
  </si>
  <si>
    <t>Instruction : Entrer la distance ALLER SEULEMENT dans la case verte appropriée, selon la longueur du vol aller simple. Le résultat apparaitra en gras dans la colonne TOTAL et couvrira l'aller-retour. À titre informatif, les émissions de GES sont calculées en tonnes d'équivalent de CO2.</t>
  </si>
  <si>
    <t>KM ALLER SIMPLE</t>
  </si>
  <si>
    <t>Vol &gt;=482km et &lt;3701km</t>
  </si>
  <si>
    <t>Vol &lt; 482km</t>
  </si>
  <si>
    <t>Vol &gt;= 3701km</t>
  </si>
  <si>
    <r>
      <rPr>
        <b/>
        <sz val="11"/>
        <color theme="1"/>
        <rFont val="Calibri"/>
        <family val="2"/>
        <scheme val="minor"/>
      </rPr>
      <t xml:space="preserve">TOTAL </t>
    </r>
    <r>
      <rPr>
        <sz val="11"/>
        <color theme="1"/>
        <rFont val="Calibri"/>
        <family val="2"/>
        <scheme val="minor"/>
      </rPr>
      <t xml:space="preserve">
(t éq.CO2)</t>
    </r>
  </si>
  <si>
    <t>KM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</si>
</sst>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_ ;_ * \(#,##0.00\)_ ;_ * &quot;-&quot;??_)_ ;_ @_ "/>
    <numFmt numFmtId="164" formatCode="_ * #,##0_)_ ;_ * \(#,##0\)_ ;_ * &quot;-&quot;??_)_ ;_ @_ "/>
    <numFmt numFmtId="165" formatCode="0.00000000"/>
    <numFmt numFmtId="166" formatCode="0.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3" borderId="2" xfId="0" applyFill="1" applyBorder="1"/>
    <xf numFmtId="0" fontId="3" fillId="4" borderId="2" xfId="0" applyFont="1" applyFill="1" applyBorder="1" applyAlignment="1">
      <alignment horizontal="center"/>
    </xf>
    <xf numFmtId="165" fontId="0" fillId="2" borderId="3" xfId="1" applyNumberFormat="1" applyFont="1" applyFill="1" applyBorder="1" applyAlignment="1">
      <alignment horizontal="center" wrapText="1"/>
    </xf>
    <xf numFmtId="0" fontId="3" fillId="3" borderId="2" xfId="0" applyFont="1" applyFill="1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3" fillId="5" borderId="0" xfId="0" applyFont="1" applyFill="1" applyAlignment="1">
      <alignment horizontal="left" wrapText="1"/>
    </xf>
    <xf numFmtId="0" fontId="0" fillId="5" borderId="0" xfId="0" applyFill="1" applyAlignment="1">
      <alignment horizontal="left"/>
    </xf>
    <xf numFmtId="0" fontId="0" fillId="3" borderId="1" xfId="0" applyFill="1" applyBorder="1"/>
    <xf numFmtId="0" fontId="3" fillId="3" borderId="1" xfId="0" applyFont="1" applyFill="1" applyBorder="1"/>
    <xf numFmtId="164" fontId="0" fillId="0" borderId="8" xfId="1" applyNumberFormat="1" applyFont="1" applyFill="1" applyBorder="1"/>
    <xf numFmtId="164" fontId="0" fillId="0" borderId="10" xfId="1" applyNumberFormat="1" applyFont="1" applyFill="1" applyBorder="1"/>
    <xf numFmtId="0" fontId="3" fillId="4" borderId="11" xfId="0" applyFont="1" applyFill="1" applyBorder="1" applyAlignment="1">
      <alignment horizontal="center"/>
    </xf>
    <xf numFmtId="165" fontId="0" fillId="2" borderId="12" xfId="1" applyNumberFormat="1" applyFont="1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4" fillId="0" borderId="0" xfId="0" applyFont="1"/>
    <xf numFmtId="0" fontId="0" fillId="4" borderId="2" xfId="0" applyFill="1" applyBorder="1" applyAlignment="1">
      <alignment horizontal="center"/>
    </xf>
    <xf numFmtId="166" fontId="0" fillId="2" borderId="2" xfId="1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0" xfId="0" applyBorder="1" applyAlignment="1"/>
    <xf numFmtId="0" fontId="0" fillId="9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wrapText="1"/>
    </xf>
    <xf numFmtId="3" fontId="0" fillId="6" borderId="8" xfId="0" applyNumberFormat="1" applyFill="1" applyBorder="1"/>
    <xf numFmtId="3" fontId="0" fillId="6" borderId="10" xfId="0" applyNumberFormat="1" applyFill="1" applyBorder="1"/>
    <xf numFmtId="0" fontId="0" fillId="4" borderId="11" xfId="0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 wrapText="1"/>
    </xf>
    <xf numFmtId="4" fontId="2" fillId="0" borderId="9" xfId="0" applyNumberFormat="1" applyFont="1" applyBorder="1"/>
    <xf numFmtId="4" fontId="2" fillId="0" borderId="13" xfId="0" applyNumberFormat="1" applyFont="1" applyBorder="1"/>
    <xf numFmtId="0" fontId="3" fillId="8" borderId="5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workbookViewId="0">
      <selection activeCell="U40" sqref="U40"/>
    </sheetView>
  </sheetViews>
  <sheetFormatPr baseColWidth="10" defaultColWidth="9.140625" defaultRowHeight="15" x14ac:dyDescent="0.25"/>
  <cols>
    <col min="1" max="1" width="16" customWidth="1"/>
    <col min="2" max="10" width="10.7109375" customWidth="1"/>
    <col min="11" max="11" width="10.7109375" style="20" customWidth="1"/>
    <col min="12" max="16" width="10.7109375" customWidth="1"/>
    <col min="17" max="17" width="10.7109375" style="20" customWidth="1"/>
    <col min="18" max="19" width="10.7109375" customWidth="1"/>
    <col min="20" max="22" width="10.5703125" customWidth="1"/>
    <col min="23" max="23" width="10.5703125" style="20" customWidth="1"/>
  </cols>
  <sheetData>
    <row r="1" spans="1:23" ht="15.75" x14ac:dyDescent="0.25">
      <c r="A1" s="27" t="s">
        <v>28</v>
      </c>
    </row>
    <row r="3" spans="1:23" x14ac:dyDescent="0.25">
      <c r="A3" s="8" t="s">
        <v>27</v>
      </c>
      <c r="K3"/>
      <c r="Q3"/>
      <c r="W3"/>
    </row>
    <row r="4" spans="1:23" x14ac:dyDescent="0.25">
      <c r="A4" s="28" t="s">
        <v>32</v>
      </c>
    </row>
    <row r="5" spans="1:23" ht="15.75" thickBot="1" x14ac:dyDescent="0.3">
      <c r="A5" s="28"/>
    </row>
    <row r="6" spans="1:23" ht="15" customHeight="1" x14ac:dyDescent="0.25">
      <c r="B6" s="41" t="s">
        <v>29</v>
      </c>
      <c r="C6" s="42"/>
      <c r="D6" s="42"/>
      <c r="E6" s="42"/>
      <c r="F6" s="42"/>
      <c r="G6" s="43"/>
      <c r="H6" s="41" t="s">
        <v>30</v>
      </c>
      <c r="I6" s="42"/>
      <c r="J6" s="42"/>
      <c r="K6" s="42"/>
      <c r="L6" s="42"/>
      <c r="M6" s="43"/>
      <c r="N6" s="41" t="s">
        <v>31</v>
      </c>
      <c r="O6" s="42"/>
      <c r="P6" s="42"/>
      <c r="Q6" s="42"/>
      <c r="R6" s="42"/>
      <c r="S6" s="43"/>
    </row>
    <row r="7" spans="1:23" ht="45" customHeight="1" x14ac:dyDescent="0.25">
      <c r="A7" s="19" t="s">
        <v>22</v>
      </c>
      <c r="B7" s="44" t="s">
        <v>41</v>
      </c>
      <c r="C7" s="1" t="s">
        <v>17</v>
      </c>
      <c r="D7" s="1" t="s">
        <v>18</v>
      </c>
      <c r="E7" s="1" t="s">
        <v>19</v>
      </c>
      <c r="F7" s="2" t="s">
        <v>20</v>
      </c>
      <c r="G7" s="34" t="s">
        <v>40</v>
      </c>
      <c r="H7" s="44" t="s">
        <v>41</v>
      </c>
      <c r="I7" s="1" t="s">
        <v>0</v>
      </c>
      <c r="J7" s="1" t="s">
        <v>1</v>
      </c>
      <c r="K7" s="1" t="s">
        <v>2</v>
      </c>
      <c r="L7" s="2" t="s">
        <v>3</v>
      </c>
      <c r="M7" s="34" t="s">
        <v>40</v>
      </c>
      <c r="N7" s="44" t="s">
        <v>41</v>
      </c>
      <c r="O7" s="1" t="s">
        <v>0</v>
      </c>
      <c r="P7" s="1" t="s">
        <v>1</v>
      </c>
      <c r="Q7" s="1" t="s">
        <v>2</v>
      </c>
      <c r="R7" s="2" t="s">
        <v>3</v>
      </c>
      <c r="S7" s="34" t="s">
        <v>40</v>
      </c>
    </row>
    <row r="8" spans="1:23" hidden="1" x14ac:dyDescent="0.25">
      <c r="A8" s="11" t="s">
        <v>4</v>
      </c>
      <c r="B8" s="13"/>
      <c r="C8" s="4">
        <v>0.34300000000000003</v>
      </c>
      <c r="D8" s="4">
        <v>1.9E-2</v>
      </c>
      <c r="E8" s="4">
        <v>1.0999999999999999E-2</v>
      </c>
      <c r="F8" s="5">
        <f>(((C8*$B$41)*B33)+(((D8/1000)*$B$41)*C33)+(((E8/1000)*$B$41)*D33))/1000</f>
        <v>2.154623250218723E-4</v>
      </c>
      <c r="G8" s="21">
        <f t="shared" ref="G8:G13" si="0">+B8*F8</f>
        <v>0</v>
      </c>
      <c r="H8" s="13"/>
      <c r="I8" s="4">
        <v>5.6000000000000001E-2</v>
      </c>
      <c r="J8" s="4">
        <v>1.2999999999999999E-3</v>
      </c>
      <c r="K8" s="4">
        <v>8.9999999999999998E-4</v>
      </c>
      <c r="L8" s="5">
        <f>(((I8*$B$41)*B33)+(((J8/1000)*$B$41)*C33)+(((K8/1000)*$B$41)*D33))/1000</f>
        <v>3.4983633082796473E-5</v>
      </c>
      <c r="M8" s="21">
        <f t="shared" ref="M8:M13" si="1">+H8*L8</f>
        <v>0</v>
      </c>
      <c r="N8" s="13"/>
      <c r="O8" s="4">
        <v>0.161</v>
      </c>
      <c r="P8" s="4">
        <v>8.0999999999999996E-3</v>
      </c>
      <c r="Q8" s="4">
        <v>3.2000000000000002E-3</v>
      </c>
      <c r="R8" s="5">
        <f>(((O8*$B$41)*B33)+(((P8/1000)*$B$41)*C33)+(((Q8/1000)*$B$41)*D33))/1000</f>
        <v>1.0075912918555635E-4</v>
      </c>
      <c r="S8" s="21">
        <f t="shared" ref="S8:S13" si="2">+N8*R8</f>
        <v>0</v>
      </c>
    </row>
    <row r="9" spans="1:23" hidden="1" x14ac:dyDescent="0.25">
      <c r="A9" s="11" t="s">
        <v>4</v>
      </c>
      <c r="B9" s="13"/>
      <c r="C9" s="4">
        <v>0.34300000000000003</v>
      </c>
      <c r="D9" s="4">
        <v>1.9E-2</v>
      </c>
      <c r="E9" s="4">
        <v>1.0999999999999999E-2</v>
      </c>
      <c r="F9" s="5">
        <f>(((C9*$B$41)*B34)+(((D9/1000)*$B$41)*C34)+(((E9/1000)*$B$41)*D34))/1000</f>
        <v>2.154623250218723E-4</v>
      </c>
      <c r="G9" s="21">
        <f t="shared" si="0"/>
        <v>0</v>
      </c>
      <c r="H9" s="13"/>
      <c r="I9" s="4">
        <v>5.6000000000000001E-2</v>
      </c>
      <c r="J9" s="4">
        <v>1.2999999999999999E-3</v>
      </c>
      <c r="K9" s="4">
        <v>8.9999999999999998E-4</v>
      </c>
      <c r="L9" s="5">
        <f>(((I9*$B$41)*B34)+(((J9/1000)*$B$41)*C34)+(((K9/1000)*$B$41)*D34))/1000</f>
        <v>3.4983633082796473E-5</v>
      </c>
      <c r="M9" s="21">
        <f t="shared" si="1"/>
        <v>0</v>
      </c>
      <c r="N9" s="13"/>
      <c r="O9" s="4">
        <v>0.161</v>
      </c>
      <c r="P9" s="4">
        <v>8.0999999999999996E-3</v>
      </c>
      <c r="Q9" s="4">
        <v>3.2000000000000002E-3</v>
      </c>
      <c r="R9" s="5">
        <f>(((O9*$B$41)*B34)+(((P9/1000)*$B$41)*C34)+(((Q9/1000)*$B$41)*D34))/1000</f>
        <v>1.0075912918555635E-4</v>
      </c>
      <c r="S9" s="21">
        <f t="shared" si="2"/>
        <v>0</v>
      </c>
    </row>
    <row r="10" spans="1:23" hidden="1" x14ac:dyDescent="0.25">
      <c r="A10" s="11" t="s">
        <v>5</v>
      </c>
      <c r="B10" s="13"/>
      <c r="C10" s="4">
        <v>0.33500000000000002</v>
      </c>
      <c r="D10" s="4">
        <v>8.9999999999999993E-3</v>
      </c>
      <c r="E10" s="4">
        <v>8.0000000000000002E-3</v>
      </c>
      <c r="F10" s="5">
        <f>(((C10*$B$41)*B35)+(((D10/1000)*$B$41)*C35)+(((E10/1000)*$B$41)*D35))/1000</f>
        <v>2.0978050684005413E-4</v>
      </c>
      <c r="G10" s="21">
        <f t="shared" si="0"/>
        <v>0</v>
      </c>
      <c r="H10" s="13"/>
      <c r="I10" s="4">
        <v>5.2999999999999999E-2</v>
      </c>
      <c r="J10" s="4">
        <v>2.06E-2</v>
      </c>
      <c r="K10" s="4">
        <v>8.9999999999999998E-4</v>
      </c>
      <c r="L10" s="5">
        <f>(((I10*$B$41)*B35)+(((J10/1000)*$B$41)*C35)+(((K10/1000)*$B$41)*D35))/1000</f>
        <v>3.3419331106338974E-5</v>
      </c>
      <c r="M10" s="21">
        <f t="shared" si="1"/>
        <v>0</v>
      </c>
      <c r="N10" s="13"/>
      <c r="O10" s="4">
        <v>0.14799999999999999</v>
      </c>
      <c r="P10" s="4">
        <v>1.23E-2</v>
      </c>
      <c r="Q10" s="4">
        <v>3.0000000000000001E-3</v>
      </c>
      <c r="R10" s="5">
        <f>(((O10*$B$41)*B35)+(((P10/1000)*$B$41)*C35)+(((Q10/1000)*$B$41)*D35))/1000</f>
        <v>9.2709513938598584E-5</v>
      </c>
      <c r="S10" s="21">
        <f t="shared" si="2"/>
        <v>0</v>
      </c>
    </row>
    <row r="11" spans="1:23" hidden="1" x14ac:dyDescent="0.25">
      <c r="A11" s="12" t="s">
        <v>6</v>
      </c>
      <c r="B11" s="13"/>
      <c r="C11" s="4">
        <v>0.34100000000000003</v>
      </c>
      <c r="D11" s="4">
        <v>8.9999999999999993E-3</v>
      </c>
      <c r="E11" s="4">
        <v>8.0000000000000002E-3</v>
      </c>
      <c r="F11" s="5">
        <f>(((C11*$B$41)*B36)+(((D11/1000)*$B$41)*C36)+(((E11/1000)*$B$41)*D36))/1000</f>
        <v>2.1350873399347809E-4</v>
      </c>
      <c r="G11" s="21">
        <f t="shared" si="0"/>
        <v>0</v>
      </c>
      <c r="H11" s="13"/>
      <c r="I11" s="4">
        <v>5.3999999999999999E-2</v>
      </c>
      <c r="J11" s="4">
        <v>2.06E-2</v>
      </c>
      <c r="K11" s="4">
        <v>8.9999999999999998E-4</v>
      </c>
      <c r="L11" s="5">
        <f>(((I11*$B$41)*B36)+(((J11/1000)*$B$41)*C36)+(((K11/1000)*$B$41)*D36))/1000</f>
        <v>3.4040702298576308E-5</v>
      </c>
      <c r="M11" s="21">
        <f t="shared" si="1"/>
        <v>0</v>
      </c>
      <c r="N11" s="13"/>
      <c r="O11" s="4">
        <v>0.14299999999999999</v>
      </c>
      <c r="P11" s="4">
        <v>1.1900000000000001E-2</v>
      </c>
      <c r="Q11" s="4">
        <v>2.8999999999999998E-3</v>
      </c>
      <c r="R11" s="5">
        <f>(((O11*$B$41)*B36)+(((P11/1000)*$B$41)*C36)+(((Q11/1000)*$B$41)*D36))/1000</f>
        <v>8.9577927403960864E-5</v>
      </c>
      <c r="S11" s="21">
        <f t="shared" si="2"/>
        <v>0</v>
      </c>
    </row>
    <row r="12" spans="1:23" hidden="1" x14ac:dyDescent="0.25">
      <c r="A12" s="12" t="s">
        <v>7</v>
      </c>
      <c r="B12" s="13"/>
      <c r="C12" s="4">
        <v>0.33200000000000002</v>
      </c>
      <c r="D12" s="4">
        <v>7.0000000000000001E-3</v>
      </c>
      <c r="E12" s="4">
        <v>7.0000000000000001E-3</v>
      </c>
      <c r="F12" s="5">
        <f>(((C12*$B$41)*B37)+(((D12/1000)*$B$41)*C37)+(((E12/1000)*$B$41)*D37))/1000</f>
        <v>2.0761229420186115E-4</v>
      </c>
      <c r="G12" s="21">
        <f t="shared" si="0"/>
        <v>0</v>
      </c>
      <c r="H12" s="13"/>
      <c r="I12" s="4">
        <v>5.6000000000000001E-2</v>
      </c>
      <c r="J12" s="4">
        <v>2.1000000000000001E-2</v>
      </c>
      <c r="K12" s="4">
        <v>8.9999999999999998E-4</v>
      </c>
      <c r="L12" s="5">
        <f>(((I12*$B$41)*B37)+(((J12/1000)*$B$41)*C37)+(((K12/1000)*$B$41)*D37))/1000</f>
        <v>3.5338311759325535E-5</v>
      </c>
      <c r="M12" s="21">
        <f t="shared" si="1"/>
        <v>0</v>
      </c>
      <c r="N12" s="13"/>
      <c r="O12" s="4">
        <v>0.13900000000000001</v>
      </c>
      <c r="P12" s="4">
        <v>1.12E-2</v>
      </c>
      <c r="Q12" s="4">
        <v>2.8E-3</v>
      </c>
      <c r="R12" s="5">
        <f>(((O12*$B$41)*B37)+(((P12/1000)*$B$41)*C37)+(((Q12/1000)*$B$41)*D37))/1000</f>
        <v>8.7052960709456777E-5</v>
      </c>
      <c r="S12" s="21">
        <f t="shared" si="2"/>
        <v>0</v>
      </c>
    </row>
    <row r="13" spans="1:23" ht="15.75" thickBot="1" x14ac:dyDescent="0.3">
      <c r="A13" s="11" t="s">
        <v>8</v>
      </c>
      <c r="B13" s="23"/>
      <c r="C13" s="15">
        <v>0.313</v>
      </c>
      <c r="D13" s="15">
        <v>8.0000000000000002E-3</v>
      </c>
      <c r="E13" s="15">
        <v>7.0000000000000001E-3</v>
      </c>
      <c r="F13" s="16">
        <f>(((C13*$B$41)*B38)+(((D13/1000)*$B$41)*C38)+(((E13/1000)*$B$41)*D38))/1000</f>
        <v>1.9582475841088042E-4</v>
      </c>
      <c r="G13" s="22">
        <f t="shared" si="0"/>
        <v>0</v>
      </c>
      <c r="H13" s="14"/>
      <c r="I13" s="15">
        <v>5.5E-2</v>
      </c>
      <c r="J13" s="15">
        <v>6.3E-3</v>
      </c>
      <c r="K13" s="15">
        <v>1.1000000000000001E-3</v>
      </c>
      <c r="L13" s="16">
        <f>(((I13*$B$41)*B38)+(((J13/1000)*$B$41)*C38)+(((K13/1000)*$B$41)*D38))/1000</f>
        <v>3.4478669569712877E-5</v>
      </c>
      <c r="M13" s="22">
        <f t="shared" si="1"/>
        <v>0</v>
      </c>
      <c r="N13" s="14"/>
      <c r="O13" s="15">
        <v>0.13500000000000001</v>
      </c>
      <c r="P13" s="15">
        <v>1.09E-2</v>
      </c>
      <c r="Q13" s="15">
        <v>2.7000000000000001E-3</v>
      </c>
      <c r="R13" s="16">
        <f>(((O13*$B$41)*B38)+(((P13/1000)*$B$41)*C38)+(((Q13/1000)*$B$41)*D38))/1000</f>
        <v>8.4544957448500754E-5</v>
      </c>
      <c r="S13" s="22">
        <f t="shared" si="2"/>
        <v>0</v>
      </c>
    </row>
    <row r="16" spans="1:23" x14ac:dyDescent="0.25">
      <c r="A16" s="8" t="s">
        <v>33</v>
      </c>
      <c r="K16"/>
      <c r="Q16"/>
      <c r="U16" s="24">
        <v>1.7</v>
      </c>
      <c r="W16"/>
    </row>
    <row r="17" spans="1:23" x14ac:dyDescent="0.25">
      <c r="A17" s="28" t="s">
        <v>35</v>
      </c>
      <c r="K17"/>
      <c r="Q17"/>
      <c r="W17"/>
    </row>
    <row r="18" spans="1:23" ht="15.75" thickBot="1" x14ac:dyDescent="0.3">
      <c r="A18" s="28"/>
      <c r="K18"/>
      <c r="Q18"/>
      <c r="W18"/>
    </row>
    <row r="19" spans="1:23" ht="15" customHeight="1" x14ac:dyDescent="0.25">
      <c r="A19" s="32"/>
      <c r="B19" s="41" t="s">
        <v>38</v>
      </c>
      <c r="C19" s="42"/>
      <c r="D19" s="42"/>
      <c r="E19" s="42"/>
      <c r="F19" s="42"/>
      <c r="G19" s="43"/>
      <c r="H19" s="41" t="s">
        <v>37</v>
      </c>
      <c r="I19" s="42"/>
      <c r="J19" s="42"/>
      <c r="K19" s="42"/>
      <c r="L19" s="42"/>
      <c r="M19" s="43"/>
      <c r="N19" s="41" t="s">
        <v>39</v>
      </c>
      <c r="O19" s="42"/>
      <c r="P19" s="42"/>
      <c r="Q19" s="42"/>
      <c r="R19" s="42"/>
      <c r="S19" s="43"/>
      <c r="W19"/>
    </row>
    <row r="20" spans="1:23" ht="45" x14ac:dyDescent="0.25">
      <c r="A20" s="32"/>
      <c r="B20" s="33" t="s">
        <v>36</v>
      </c>
      <c r="C20" s="1" t="s">
        <v>0</v>
      </c>
      <c r="D20" s="1" t="s">
        <v>1</v>
      </c>
      <c r="E20" s="1" t="s">
        <v>2</v>
      </c>
      <c r="F20" s="2" t="s">
        <v>23</v>
      </c>
      <c r="G20" s="34" t="s">
        <v>24</v>
      </c>
      <c r="H20" s="33" t="s">
        <v>36</v>
      </c>
      <c r="I20" s="1" t="s">
        <v>0</v>
      </c>
      <c r="J20" s="1" t="s">
        <v>1</v>
      </c>
      <c r="K20" s="1" t="s">
        <v>2</v>
      </c>
      <c r="L20" s="2" t="s">
        <v>23</v>
      </c>
      <c r="M20" s="34" t="s">
        <v>24</v>
      </c>
      <c r="N20" s="33" t="s">
        <v>36</v>
      </c>
      <c r="O20" s="1" t="s">
        <v>0</v>
      </c>
      <c r="P20" s="1" t="s">
        <v>1</v>
      </c>
      <c r="Q20" s="1" t="s">
        <v>2</v>
      </c>
      <c r="R20" s="2" t="s">
        <v>23</v>
      </c>
      <c r="S20" s="34" t="s">
        <v>24</v>
      </c>
      <c r="W20"/>
    </row>
    <row r="21" spans="1:23" ht="15" hidden="1" customHeight="1" x14ac:dyDescent="0.25">
      <c r="A21" s="11" t="s">
        <v>4</v>
      </c>
      <c r="B21" s="35"/>
      <c r="C21" s="25">
        <v>0.22500000000000001</v>
      </c>
      <c r="D21" s="25">
        <v>3.8999999999999998E-3</v>
      </c>
      <c r="E21" s="25">
        <v>7.1999999999999998E-3</v>
      </c>
      <c r="F21" s="26">
        <f>(((C21*$B$41)*B33*$U$16)+(((D21/1000)*$B$41)*C33)+(((E21/1000)*$B$41)*D33))/1000</f>
        <v>2.3906827875208784E-4</v>
      </c>
      <c r="G21" s="39">
        <f>B21*F21*2</f>
        <v>0</v>
      </c>
      <c r="H21" s="35"/>
      <c r="I21" s="25">
        <v>0.13600000000000001</v>
      </c>
      <c r="J21" s="25">
        <v>5.9999999999999995E-4</v>
      </c>
      <c r="K21" s="25">
        <v>4.3E-3</v>
      </c>
      <c r="L21" s="26">
        <f>(((I21*$B$41)*B33*$U$16)+(((J21/1000)*$B$41)*C33)+(((K21/1000)*$B$41)*D33))/1000</f>
        <v>1.4446656525888809E-4</v>
      </c>
      <c r="M21" s="39">
        <f>H21*L21*2</f>
        <v>0</v>
      </c>
      <c r="N21" s="35"/>
      <c r="O21" s="25">
        <v>0.16600000000000001</v>
      </c>
      <c r="P21" s="25">
        <v>5.9999999999999995E-4</v>
      </c>
      <c r="Q21" s="25">
        <v>5.3E-3</v>
      </c>
      <c r="R21" s="26">
        <f>(((O21*$B$41)*B33*$U$16)+(((P21/1000)*$B$41)*C33)+(((Q21/1000)*$B$41)*D33))/1000</f>
        <v>1.7634166467827886E-4</v>
      </c>
      <c r="S21" s="39">
        <f>N21*R21*2</f>
        <v>0</v>
      </c>
      <c r="W21"/>
    </row>
    <row r="22" spans="1:23" ht="15" hidden="1" customHeight="1" x14ac:dyDescent="0.25">
      <c r="A22" s="11" t="s">
        <v>25</v>
      </c>
      <c r="B22" s="35"/>
      <c r="C22" s="25">
        <v>0.22500000000000001</v>
      </c>
      <c r="D22" s="25">
        <v>3.8999999999999998E-3</v>
      </c>
      <c r="E22" s="25">
        <v>7.1999999999999998E-3</v>
      </c>
      <c r="F22" s="26">
        <f>(((C22*$B$41)*B34*$U$16)+(((D22/1000)*$B$41)*C34)+(((E22/1000)*$B$41)*D34))/1000</f>
        <v>2.3906827875208784E-4</v>
      </c>
      <c r="G22" s="39">
        <f t="shared" ref="G22:G27" si="3">B22*F22*2</f>
        <v>0</v>
      </c>
      <c r="H22" s="35"/>
      <c r="I22" s="25">
        <v>0.13600000000000001</v>
      </c>
      <c r="J22" s="25">
        <v>5.9999999999999995E-4</v>
      </c>
      <c r="K22" s="25">
        <v>4.3E-3</v>
      </c>
      <c r="L22" s="26">
        <f>(((I22*$B$41)*B34*$U$16)+(((J22/1000)*$B$41)*C34)+(((K22/1000)*$B$41)*D34))/1000</f>
        <v>1.4446656525888809E-4</v>
      </c>
      <c r="M22" s="39">
        <f t="shared" ref="M22:M27" si="4">H22*L22*2</f>
        <v>0</v>
      </c>
      <c r="N22" s="35"/>
      <c r="O22" s="25">
        <v>0.16600000000000001</v>
      </c>
      <c r="P22" s="25">
        <v>5.9999999999999995E-4</v>
      </c>
      <c r="Q22" s="25">
        <v>5.3E-3</v>
      </c>
      <c r="R22" s="26">
        <f>(((O22*$B$41)*B34*$U$16)+(((P22/1000)*$B$41)*C34)+(((Q22/1000)*$B$41)*D34))/1000</f>
        <v>1.7634166467827886E-4</v>
      </c>
      <c r="S22" s="39">
        <f t="shared" ref="S22:S27" si="5">N22*R22*2</f>
        <v>0</v>
      </c>
      <c r="W22"/>
    </row>
    <row r="23" spans="1:23" ht="15" hidden="1" customHeight="1" x14ac:dyDescent="0.25">
      <c r="A23" s="11" t="s">
        <v>5</v>
      </c>
      <c r="B23" s="35"/>
      <c r="C23" s="25">
        <v>0.215</v>
      </c>
      <c r="D23" s="25">
        <v>7.7000000000000002E-3</v>
      </c>
      <c r="E23" s="25">
        <v>6.7999999999999996E-3</v>
      </c>
      <c r="F23" s="26">
        <f>(((C23*$B$41)*B35*$U$16)+(((D23/1000)*$B$41)*C35)+(((E23/1000)*$B$41)*D35))/1000</f>
        <v>2.2848993130120099E-4</v>
      </c>
      <c r="G23" s="39">
        <f t="shared" si="3"/>
        <v>0</v>
      </c>
      <c r="H23" s="35"/>
      <c r="I23" s="25">
        <v>0.13300000000000001</v>
      </c>
      <c r="J23" s="25">
        <v>5.9999999999999995E-4</v>
      </c>
      <c r="K23" s="25">
        <v>4.1999999999999997E-3</v>
      </c>
      <c r="L23" s="26">
        <f>(((I23*$B$41)*B35*$U$16)+(((J23/1000)*$B$41)*C35)+(((K23/1000)*$B$41)*D35))/1000</f>
        <v>1.4127905531694901E-4</v>
      </c>
      <c r="M23" s="39">
        <f t="shared" si="4"/>
        <v>0</v>
      </c>
      <c r="N23" s="35"/>
      <c r="O23" s="25">
        <v>0.16500000000000001</v>
      </c>
      <c r="P23" s="25">
        <v>5.9999999999999995E-4</v>
      </c>
      <c r="Q23" s="25">
        <v>4.1999999999999997E-3</v>
      </c>
      <c r="R23" s="26">
        <f>(((O23*$B$41)*B35*$U$16)+(((P23/1000)*$B$41)*C35)+(((Q23/1000)*$B$41)*D35))/1000</f>
        <v>1.7508164817466E-4</v>
      </c>
      <c r="S23" s="39">
        <f t="shared" si="5"/>
        <v>0</v>
      </c>
      <c r="W23"/>
    </row>
    <row r="24" spans="1:23" ht="15" hidden="1" customHeight="1" x14ac:dyDescent="0.25">
      <c r="A24" s="12" t="s">
        <v>6</v>
      </c>
      <c r="B24" s="35"/>
      <c r="C24" s="25">
        <v>0.20599999999999999</v>
      </c>
      <c r="D24" s="25">
        <v>7.1000000000000004E-3</v>
      </c>
      <c r="E24" s="25">
        <v>6.4999999999999997E-3</v>
      </c>
      <c r="F24" s="26">
        <f>(((C24*$B$41)*B36*$U$16)+(((D24/1000)*$B$41)*C36)+(((E24/1000)*$B$41)*D36))/1000</f>
        <v>2.1891808090750018E-4</v>
      </c>
      <c r="G24" s="39">
        <f t="shared" si="3"/>
        <v>0</v>
      </c>
      <c r="H24" s="35"/>
      <c r="I24" s="25">
        <v>0.13100000000000001</v>
      </c>
      <c r="J24" s="25">
        <v>5.9999999999999995E-4</v>
      </c>
      <c r="K24" s="25">
        <v>4.1999999999999997E-3</v>
      </c>
      <c r="L24" s="26">
        <f>(((I24*$B$41)*B36*$U$16)+(((J24/1000)*$B$41)*C36)+(((K24/1000)*$B$41)*D36))/1000</f>
        <v>1.3916639326334206E-4</v>
      </c>
      <c r="M24" s="39">
        <f t="shared" si="4"/>
        <v>0</v>
      </c>
      <c r="N24" s="35"/>
      <c r="O24" s="25">
        <v>0.161</v>
      </c>
      <c r="P24" s="25">
        <v>5.9999999999999995E-4</v>
      </c>
      <c r="Q24" s="25">
        <v>5.1000000000000004E-3</v>
      </c>
      <c r="R24" s="26">
        <f>(((O24*$B$41)*B36*$U$16)+(((P24/1000)*$B$41)*C36)+(((Q24/1000)*$B$41)*D36))/1000</f>
        <v>1.7102297582120415E-4</v>
      </c>
      <c r="S24" s="39">
        <f t="shared" si="5"/>
        <v>0</v>
      </c>
      <c r="W24"/>
    </row>
    <row r="25" spans="1:23" ht="15" hidden="1" customHeight="1" x14ac:dyDescent="0.25">
      <c r="A25" s="12" t="s">
        <v>7</v>
      </c>
      <c r="B25" s="35"/>
      <c r="C25" s="25">
        <v>0.20699999999999999</v>
      </c>
      <c r="D25" s="25">
        <v>6.4000000000000003E-3</v>
      </c>
      <c r="E25" s="25">
        <v>6.6E-3</v>
      </c>
      <c r="F25" s="26">
        <f>(((C25*$B$41)*B37*$U$16)+(((D25/1000)*$B$41)*C37)+(((E25/1000)*$B$41)*D37))/1000</f>
        <v>2.1989861707627449E-4</v>
      </c>
      <c r="G25" s="39">
        <f t="shared" si="3"/>
        <v>0</v>
      </c>
      <c r="H25" s="35"/>
      <c r="I25" s="25">
        <v>0.129</v>
      </c>
      <c r="J25" s="25">
        <v>5.9999999999999995E-4</v>
      </c>
      <c r="K25" s="25">
        <v>4.1000000000000003E-3</v>
      </c>
      <c r="L25" s="26">
        <f>(((I25*$B$41)*B37*$U$16)+(((J25/1000)*$B$41)*C37)+(((K25/1000)*$B$41)*D37))/1000</f>
        <v>1.3697331335003581E-4</v>
      </c>
      <c r="M25" s="39">
        <f t="shared" si="4"/>
        <v>0</v>
      </c>
      <c r="N25" s="35"/>
      <c r="O25" s="25">
        <v>0.16300000000000001</v>
      </c>
      <c r="P25" s="25">
        <v>5.9999999999999995E-4</v>
      </c>
      <c r="Q25" s="25">
        <v>5.1999999999999998E-3</v>
      </c>
      <c r="R25" s="26">
        <f>(((O25*$B$41)*B37*$U$16)+(((P25/1000)*$B$41)*C37)+(((Q25/1000)*$B$41)*D37))/1000</f>
        <v>1.7307516603038255E-4</v>
      </c>
      <c r="S25" s="39">
        <f t="shared" si="5"/>
        <v>0</v>
      </c>
      <c r="W25"/>
    </row>
    <row r="26" spans="1:23" ht="15" hidden="1" customHeight="1" x14ac:dyDescent="0.25">
      <c r="A26" s="12" t="s">
        <v>8</v>
      </c>
      <c r="B26" s="35"/>
      <c r="C26" s="25">
        <v>0.20699999999999999</v>
      </c>
      <c r="D26" s="25">
        <v>6.4000000000000003E-3</v>
      </c>
      <c r="E26" s="25">
        <v>6.6E-3</v>
      </c>
      <c r="F26" s="26">
        <f>(((C26*$B$41)*B38*$U$16)+(((D26/1000)*$B$41)*C38)+(((E26/1000)*$B$41)*D38))/1000</f>
        <v>2.1989861707627449E-4</v>
      </c>
      <c r="G26" s="39">
        <f t="shared" si="3"/>
        <v>0</v>
      </c>
      <c r="H26" s="35"/>
      <c r="I26" s="25">
        <v>0.129</v>
      </c>
      <c r="J26" s="25">
        <v>5.9999999999999995E-4</v>
      </c>
      <c r="K26" s="25">
        <v>4.1000000000000003E-3</v>
      </c>
      <c r="L26" s="26">
        <f>(((I26*$B$41)*B38*$U$16)+(((J26/1000)*$B$41)*C38)+(((K26/1000)*$B$41)*D38))/1000</f>
        <v>1.3697331335003581E-4</v>
      </c>
      <c r="M26" s="39">
        <f t="shared" si="4"/>
        <v>0</v>
      </c>
      <c r="N26" s="35"/>
      <c r="O26" s="25">
        <v>0.16300000000000001</v>
      </c>
      <c r="P26" s="25">
        <v>5.9999999999999995E-4</v>
      </c>
      <c r="Q26" s="25">
        <v>5.1999999999999998E-3</v>
      </c>
      <c r="R26" s="26">
        <f>(((O26*$B$41)*B38*$U$16)+(((P26/1000)*$B$41)*C38)+(((Q26/1000)*$B$41)*D38))/1000</f>
        <v>1.7307516603038255E-4</v>
      </c>
      <c r="S26" s="39">
        <f t="shared" si="5"/>
        <v>0</v>
      </c>
      <c r="W26"/>
    </row>
    <row r="27" spans="1:23" ht="15.75" thickBot="1" x14ac:dyDescent="0.3">
      <c r="A27" s="12" t="s">
        <v>26</v>
      </c>
      <c r="B27" s="36"/>
      <c r="C27" s="37">
        <v>0.20699999999999999</v>
      </c>
      <c r="D27" s="37">
        <v>6.4000000000000003E-3</v>
      </c>
      <c r="E27" s="37">
        <v>6.6E-3</v>
      </c>
      <c r="F27" s="38">
        <f>(((C27*$B$41)*B39*$U$16)+(((D27/1000)*$B$41)*C39)+(((E27/1000)*$B$41)*D39))/1000</f>
        <v>2.1989861707627449E-4</v>
      </c>
      <c r="G27" s="40">
        <f t="shared" si="3"/>
        <v>0</v>
      </c>
      <c r="H27" s="36"/>
      <c r="I27" s="37">
        <v>0.129</v>
      </c>
      <c r="J27" s="37">
        <v>5.9999999999999995E-4</v>
      </c>
      <c r="K27" s="37">
        <v>4.1000000000000003E-3</v>
      </c>
      <c r="L27" s="38">
        <f>(((I27*$B$41)*B39*$U$16)+(((J27/1000)*$B$41)*C39)+(((K27/1000)*$B$41)*D39))/1000</f>
        <v>1.3697331335003581E-4</v>
      </c>
      <c r="M27" s="40">
        <f t="shared" si="4"/>
        <v>0</v>
      </c>
      <c r="N27" s="36"/>
      <c r="O27" s="37">
        <v>0.16300000000000001</v>
      </c>
      <c r="P27" s="37">
        <v>5.9999999999999995E-4</v>
      </c>
      <c r="Q27" s="37">
        <v>5.1999999999999998E-3</v>
      </c>
      <c r="R27" s="38">
        <f>(((O27*$B$41)*B39*$U$16)+(((P27/1000)*$B$41)*C39)+(((Q27/1000)*$B$41)*D39))/1000</f>
        <v>1.7307516603038255E-4</v>
      </c>
      <c r="S27" s="40">
        <f t="shared" si="5"/>
        <v>0</v>
      </c>
      <c r="W27"/>
    </row>
    <row r="30" spans="1:23" x14ac:dyDescent="0.25">
      <c r="A30" s="8" t="s">
        <v>34</v>
      </c>
    </row>
    <row r="31" spans="1:23" s="29" customFormat="1" x14ac:dyDescent="0.25">
      <c r="A31"/>
      <c r="B31" s="31"/>
      <c r="C31" s="31"/>
      <c r="D31" s="31"/>
      <c r="K31" s="30"/>
      <c r="Q31" s="30"/>
      <c r="W31" s="30"/>
    </row>
    <row r="32" spans="1:23" x14ac:dyDescent="0.25">
      <c r="B32" s="7" t="s">
        <v>9</v>
      </c>
      <c r="C32" s="7" t="s">
        <v>10</v>
      </c>
      <c r="D32" s="7" t="s">
        <v>11</v>
      </c>
    </row>
    <row r="33" spans="1:4" hidden="1" x14ac:dyDescent="0.25">
      <c r="A33" s="3" t="s">
        <v>12</v>
      </c>
      <c r="B33" s="17">
        <v>1</v>
      </c>
      <c r="C33" s="17">
        <v>25</v>
      </c>
      <c r="D33" s="17">
        <v>298</v>
      </c>
    </row>
    <row r="34" spans="1:4" hidden="1" x14ac:dyDescent="0.25">
      <c r="A34" s="3" t="s">
        <v>13</v>
      </c>
      <c r="B34" s="17">
        <v>1</v>
      </c>
      <c r="C34" s="17">
        <v>25</v>
      </c>
      <c r="D34" s="17">
        <v>298</v>
      </c>
    </row>
    <row r="35" spans="1:4" hidden="1" x14ac:dyDescent="0.25">
      <c r="A35" s="3" t="s">
        <v>14</v>
      </c>
      <c r="B35" s="17">
        <v>1</v>
      </c>
      <c r="C35" s="17">
        <v>25</v>
      </c>
      <c r="D35" s="17">
        <v>298</v>
      </c>
    </row>
    <row r="36" spans="1:4" hidden="1" x14ac:dyDescent="0.25">
      <c r="A36" s="6" t="s">
        <v>15</v>
      </c>
      <c r="B36" s="18">
        <v>1</v>
      </c>
      <c r="C36" s="18">
        <v>25</v>
      </c>
      <c r="D36" s="18">
        <v>298</v>
      </c>
    </row>
    <row r="37" spans="1:4" hidden="1" x14ac:dyDescent="0.25">
      <c r="A37" s="6" t="s">
        <v>16</v>
      </c>
      <c r="B37" s="18">
        <v>1</v>
      </c>
      <c r="C37" s="18">
        <v>29.8</v>
      </c>
      <c r="D37" s="18">
        <v>273</v>
      </c>
    </row>
    <row r="38" spans="1:4" hidden="1" x14ac:dyDescent="0.25">
      <c r="A38" s="6" t="s">
        <v>16</v>
      </c>
      <c r="B38" s="18">
        <v>1</v>
      </c>
      <c r="C38" s="18">
        <v>29.8</v>
      </c>
      <c r="D38" s="18">
        <v>273</v>
      </c>
    </row>
    <row r="39" spans="1:4" x14ac:dyDescent="0.25">
      <c r="A39" s="6" t="s">
        <v>16</v>
      </c>
      <c r="B39" s="18">
        <v>1</v>
      </c>
      <c r="C39" s="18">
        <v>29.8</v>
      </c>
      <c r="D39" s="18">
        <v>273</v>
      </c>
    </row>
    <row r="41" spans="1:4" x14ac:dyDescent="0.25">
      <c r="A41" s="9" t="s">
        <v>21</v>
      </c>
      <c r="B41" s="10">
        <f>1/1.609344</f>
        <v>0.62137119223733395</v>
      </c>
    </row>
  </sheetData>
  <mergeCells count="6">
    <mergeCell ref="B6:G6"/>
    <mergeCell ref="H6:M6"/>
    <mergeCell ref="N6:S6"/>
    <mergeCell ref="B19:G19"/>
    <mergeCell ref="H19:M19"/>
    <mergeCell ref="N19:S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FC9B8753CE1429952C8902CF30F86" ma:contentTypeVersion="14" ma:contentTypeDescription="Crée un document." ma:contentTypeScope="" ma:versionID="15d9e0ea72086da4a9d2296753ace932">
  <xsd:schema xmlns:xsd="http://www.w3.org/2001/XMLSchema" xmlns:xs="http://www.w3.org/2001/XMLSchema" xmlns:p="http://schemas.microsoft.com/office/2006/metadata/properties" xmlns:ns2="155bcfdb-5ae8-4f2c-9140-e78a143f340e" xmlns:ns3="e6838a23-aee9-4593-bc87-39345b55a12e" targetNamespace="http://schemas.microsoft.com/office/2006/metadata/properties" ma:root="true" ma:fieldsID="a2fd04f69e268e825fab097fe492ab2e" ns2:_="" ns3:_="">
    <xsd:import namespace="155bcfdb-5ae8-4f2c-9140-e78a143f340e"/>
    <xsd:import namespace="e6838a23-aee9-4593-bc87-39345b55a1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bcfdb-5ae8-4f2c-9140-e78a143f34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eaa8290-3616-4126-84aa-16f277ca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38a23-aee9-4593-bc87-39345b55a1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6e7c749-9140-44d1-aeab-1f8dee6ba75e}" ma:internalName="TaxCatchAll" ma:showField="CatchAllData" ma:web="e6838a23-aee9-4593-bc87-39345b55a1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5bcfdb-5ae8-4f2c-9140-e78a143f340e">
      <Terms xmlns="http://schemas.microsoft.com/office/infopath/2007/PartnerControls"/>
    </lcf76f155ced4ddcb4097134ff3c332f>
    <TaxCatchAll xmlns="e6838a23-aee9-4593-bc87-39345b55a12e" xsi:nil="true"/>
  </documentManagement>
</p:properties>
</file>

<file path=customXml/itemProps1.xml><?xml version="1.0" encoding="utf-8"?>
<ds:datastoreItem xmlns:ds="http://schemas.openxmlformats.org/officeDocument/2006/customXml" ds:itemID="{657589EA-7E8E-4D2A-AD68-4DB56E73BD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E6296-B821-4016-BCC1-7C6E726B1854}"/>
</file>

<file path=customXml/itemProps3.xml><?xml version="1.0" encoding="utf-8"?>
<ds:datastoreItem xmlns:ds="http://schemas.openxmlformats.org/officeDocument/2006/customXml" ds:itemID="{C0C2DCD6-72CE-47E0-8433-E0B26CAC5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Calculateur-GES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Pomerleau-Boivin</dc:creator>
  <cp:lastModifiedBy>Audrey Pomerleau-Boivin</cp:lastModifiedBy>
  <dcterms:created xsi:type="dcterms:W3CDTF">2015-06-05T18:19:34Z</dcterms:created>
  <dcterms:modified xsi:type="dcterms:W3CDTF">2024-07-22T19:10:39Z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0x010100E9EFC9B8753CE1429952C8902CF30F86</vt:lpwstr>
  </property>
</Properties>
</file>